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35" windowHeight="6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<sst xmlns="http://schemas.openxmlformats.org/spreadsheetml/2006/main" count="114" uniqueCount="57">
  <si>
    <t>Area:</t>
  </si>
  <si>
    <r>
      <t>m</t>
    </r>
    <r>
      <rPr>
        <b/>
        <vertAlign val="superscript"/>
        <sz val="10"/>
        <rFont val="Arial"/>
        <family val="2"/>
      </rPr>
      <t>2</t>
    </r>
  </si>
  <si>
    <r>
      <t>ft</t>
    </r>
    <r>
      <rPr>
        <b/>
        <vertAlign val="superscript"/>
        <sz val="10"/>
        <rFont val="Arial"/>
        <family val="2"/>
      </rPr>
      <t>2</t>
    </r>
  </si>
  <si>
    <t>Flow Rate:</t>
  </si>
  <si>
    <r>
      <t>(n)m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/hr</t>
    </r>
  </si>
  <si>
    <t>scfh</t>
  </si>
  <si>
    <t>scfm</t>
  </si>
  <si>
    <r>
      <t>(n)m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/min</t>
    </r>
  </si>
  <si>
    <t>liters/hr</t>
  </si>
  <si>
    <t>gph</t>
  </si>
  <si>
    <t>Heat Release:</t>
  </si>
  <si>
    <t>Kcal/hr</t>
  </si>
  <si>
    <t>Btu/hr</t>
  </si>
  <si>
    <t>KW</t>
  </si>
  <si>
    <t>KJ/hr</t>
  </si>
  <si>
    <t>Heating Value:</t>
  </si>
  <si>
    <t>KCal/liter</t>
  </si>
  <si>
    <t>Btu/gal</t>
  </si>
  <si>
    <t>MJ/Kg</t>
  </si>
  <si>
    <t>Btu/#</t>
  </si>
  <si>
    <t>KCal/Kg</t>
  </si>
  <si>
    <r>
      <t>KCal/m</t>
    </r>
    <r>
      <rPr>
        <b/>
        <vertAlign val="superscript"/>
        <sz val="10"/>
        <rFont val="Arial"/>
        <family val="2"/>
      </rPr>
      <t>3</t>
    </r>
  </si>
  <si>
    <r>
      <t>Btu/ft</t>
    </r>
    <r>
      <rPr>
        <b/>
        <vertAlign val="superscript"/>
        <sz val="10"/>
        <rFont val="Arial"/>
        <family val="2"/>
      </rPr>
      <t>3</t>
    </r>
  </si>
  <si>
    <r>
      <t>Kcal/m</t>
    </r>
    <r>
      <rPr>
        <b/>
        <vertAlign val="superscript"/>
        <sz val="10"/>
        <rFont val="Arial"/>
        <family val="2"/>
      </rPr>
      <t>3</t>
    </r>
  </si>
  <si>
    <r>
      <t>MJ/m</t>
    </r>
    <r>
      <rPr>
        <b/>
        <vertAlign val="superscript"/>
        <sz val="10"/>
        <rFont val="Arial"/>
        <family val="2"/>
      </rPr>
      <t>3</t>
    </r>
  </si>
  <si>
    <t>Length:</t>
  </si>
  <si>
    <t>mm</t>
  </si>
  <si>
    <t>in</t>
  </si>
  <si>
    <t>m</t>
  </si>
  <si>
    <t>ft</t>
  </si>
  <si>
    <t>Pressure:</t>
  </si>
  <si>
    <t>mm Hg</t>
  </si>
  <si>
    <t>psi</t>
  </si>
  <si>
    <t>Bars</t>
  </si>
  <si>
    <t>mbar</t>
  </si>
  <si>
    <t>"wc</t>
  </si>
  <si>
    <t>KPa</t>
  </si>
  <si>
    <t>Kpa</t>
  </si>
  <si>
    <r>
      <t>Kg/cm</t>
    </r>
    <r>
      <rPr>
        <b/>
        <vertAlign val="superscript"/>
        <sz val="10"/>
        <rFont val="Arial"/>
        <family val="2"/>
      </rPr>
      <t>2</t>
    </r>
  </si>
  <si>
    <t>Temperature:</t>
  </si>
  <si>
    <t>C</t>
  </si>
  <si>
    <t>F</t>
  </si>
  <si>
    <t>Volume:</t>
  </si>
  <si>
    <t>Liters</t>
  </si>
  <si>
    <t>Gallons</t>
  </si>
  <si>
    <t>Mass:</t>
  </si>
  <si>
    <t>Kilograms</t>
  </si>
  <si>
    <t>Pounds</t>
  </si>
  <si>
    <t xml:space="preserve">  </t>
  </si>
  <si>
    <t>BTU/HR</t>
  </si>
  <si>
    <t>(A)IN2</t>
  </si>
  <si>
    <t>Heat Flux=</t>
  </si>
  <si>
    <r>
      <t xml:space="preserve">  A= </t>
    </r>
    <r>
      <rPr>
        <u val="single"/>
        <sz val="10"/>
        <rFont val="宋体"/>
        <family val="0"/>
      </rPr>
      <t>∏</t>
    </r>
    <r>
      <rPr>
        <u val="single"/>
        <sz val="10"/>
        <rFont val="Arial"/>
        <family val="2"/>
      </rPr>
      <t>D2</t>
    </r>
  </si>
  <si>
    <t>DESIGN=</t>
  </si>
  <si>
    <t>MAX=</t>
  </si>
  <si>
    <t>IN2</t>
  </si>
  <si>
    <t>15,000BTU/HR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</si>
</sst>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#,##0.000"/>
    <numFmt numFmtId="187" formatCode="0.000"/>
    <numFmt numFmtId="188" formatCode="0.000_);[Red]\(0.0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59"/>
      <name val="Arial"/>
      <family val="2"/>
    </font>
    <font>
      <b/>
      <vertAlign val="superscript"/>
      <sz val="10"/>
      <name val="Arial"/>
      <family val="2"/>
    </font>
    <font>
      <sz val="9"/>
      <name val="宋体"/>
      <family val="0"/>
    </font>
    <font>
      <u val="single"/>
      <sz val="10"/>
      <name val="Arial"/>
      <family val="2"/>
    </font>
    <font>
      <u val="single"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88" fontId="1" fillId="0" borderId="0" xfId="0" applyNumberFormat="1" applyFont="1" applyAlignment="1" applyProtection="1">
      <alignment/>
      <protection/>
    </xf>
    <xf numFmtId="188" fontId="1" fillId="0" borderId="1" xfId="0" applyNumberFormat="1" applyFont="1" applyBorder="1" applyAlignment="1" applyProtection="1">
      <alignment horizontal="center"/>
      <protection/>
    </xf>
    <xf numFmtId="188" fontId="1" fillId="0" borderId="2" xfId="0" applyNumberFormat="1" applyFont="1" applyBorder="1" applyAlignment="1" applyProtection="1">
      <alignment horizontal="center"/>
      <protection/>
    </xf>
    <xf numFmtId="188" fontId="1" fillId="0" borderId="1" xfId="0" applyNumberFormat="1" applyFont="1" applyBorder="1" applyAlignment="1" applyProtection="1">
      <alignment horizontal="center"/>
      <protection/>
    </xf>
    <xf numFmtId="188" fontId="4" fillId="2" borderId="3" xfId="0" applyNumberFormat="1" applyFont="1" applyFill="1" applyBorder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/>
    </xf>
    <xf numFmtId="188" fontId="0" fillId="0" borderId="0" xfId="0" applyNumberFormat="1" applyAlignment="1" applyProtection="1">
      <alignment horizontal="center"/>
      <protection/>
    </xf>
    <xf numFmtId="188" fontId="4" fillId="0" borderId="0" xfId="0" applyNumberFormat="1" applyFont="1" applyFill="1" applyBorder="1" applyAlignment="1" applyProtection="1">
      <alignment horizontal="center"/>
      <protection/>
    </xf>
    <xf numFmtId="188" fontId="1" fillId="0" borderId="2" xfId="0" applyNumberFormat="1" applyFont="1" applyBorder="1" applyAlignment="1" applyProtection="1">
      <alignment horizontal="center"/>
      <protection/>
    </xf>
    <xf numFmtId="188" fontId="1" fillId="0" borderId="0" xfId="0" applyNumberFormat="1" applyFont="1" applyFill="1" applyAlignment="1" applyProtection="1">
      <alignment horizontal="center"/>
      <protection/>
    </xf>
    <xf numFmtId="188" fontId="0" fillId="0" borderId="0" xfId="0" applyNumberForma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9">
      <selection activeCell="C22" sqref="C22"/>
    </sheetView>
  </sheetViews>
  <sheetFormatPr defaultColWidth="9.140625" defaultRowHeight="12.75"/>
  <cols>
    <col min="1" max="1" width="14.8515625" style="1" customWidth="1"/>
    <col min="2" max="2" width="13.140625" style="1" bestFit="1" customWidth="1"/>
    <col min="3" max="3" width="13.28125" style="1" customWidth="1"/>
    <col min="4" max="4" width="11.00390625" style="1" bestFit="1" customWidth="1"/>
    <col min="5" max="5" width="11.8515625" style="1" customWidth="1"/>
    <col min="6" max="6" width="13.140625" style="1" bestFit="1" customWidth="1"/>
    <col min="7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5" thickBot="1">
      <c r="A2" s="3" t="s">
        <v>0</v>
      </c>
      <c r="B2" s="4" t="s">
        <v>1</v>
      </c>
      <c r="C2" s="5" t="s">
        <v>2</v>
      </c>
      <c r="D2" s="2"/>
      <c r="E2" s="6" t="s">
        <v>2</v>
      </c>
      <c r="F2" s="4" t="s">
        <v>1</v>
      </c>
    </row>
    <row r="3" spans="1:6" ht="12.75">
      <c r="A3" s="2"/>
      <c r="B3" s="7">
        <v>1</v>
      </c>
      <c r="C3" s="8">
        <f>B3*10.76</f>
        <v>10.76</v>
      </c>
      <c r="D3" s="9"/>
      <c r="E3" s="7">
        <v>1</v>
      </c>
      <c r="F3" s="8">
        <f>E3/10.76</f>
        <v>0.0929368029739777</v>
      </c>
    </row>
    <row r="4" spans="1:6" ht="12.75">
      <c r="A4" s="2"/>
      <c r="B4" s="2"/>
      <c r="C4" s="2"/>
      <c r="D4" s="2"/>
      <c r="E4" s="2"/>
      <c r="F4" s="2"/>
    </row>
    <row r="5" spans="1:6" ht="15" thickBot="1">
      <c r="A5" s="3" t="s">
        <v>3</v>
      </c>
      <c r="B5" s="4" t="s">
        <v>4</v>
      </c>
      <c r="C5" s="5" t="s">
        <v>5</v>
      </c>
      <c r="D5" s="2"/>
      <c r="E5" s="6" t="s">
        <v>5</v>
      </c>
      <c r="F5" s="4" t="s">
        <v>4</v>
      </c>
    </row>
    <row r="6" spans="1:6" ht="12.75">
      <c r="A6" s="2"/>
      <c r="B6" s="7">
        <v>40</v>
      </c>
      <c r="C6" s="8">
        <f>B6/0.02832</f>
        <v>1412.4293785310733</v>
      </c>
      <c r="D6" s="9"/>
      <c r="E6" s="7">
        <v>1</v>
      </c>
      <c r="F6" s="8">
        <f>E6*0.02832</f>
        <v>0.02832</v>
      </c>
    </row>
    <row r="7" spans="1:6" ht="12.75">
      <c r="A7" s="2"/>
      <c r="B7" s="10"/>
      <c r="C7" s="8"/>
      <c r="D7" s="9"/>
      <c r="E7" s="10"/>
      <c r="F7" s="8"/>
    </row>
    <row r="8" spans="1:6" ht="15" thickBot="1">
      <c r="A8" s="2"/>
      <c r="B8" s="4" t="s">
        <v>4</v>
      </c>
      <c r="C8" s="5" t="s">
        <v>6</v>
      </c>
      <c r="D8" s="2"/>
      <c r="E8" s="6" t="s">
        <v>6</v>
      </c>
      <c r="F8" s="4" t="s">
        <v>4</v>
      </c>
    </row>
    <row r="9" spans="1:6" ht="12.75">
      <c r="A9" s="2"/>
      <c r="B9" s="7">
        <v>1</v>
      </c>
      <c r="C9" s="8">
        <f>B9/0.02832/60</f>
        <v>0.588512241054614</v>
      </c>
      <c r="D9" s="9"/>
      <c r="E9" s="7">
        <v>1</v>
      </c>
      <c r="F9" s="8">
        <f>E9*0.02832*60</f>
        <v>1.6992</v>
      </c>
    </row>
    <row r="10" spans="1:6" ht="12.75">
      <c r="A10" s="2"/>
      <c r="B10" s="10"/>
      <c r="C10" s="8"/>
      <c r="D10" s="9"/>
      <c r="E10" s="10"/>
      <c r="F10" s="8"/>
    </row>
    <row r="11" spans="1:6" ht="15" thickBot="1">
      <c r="A11" s="2"/>
      <c r="B11" s="4" t="s">
        <v>7</v>
      </c>
      <c r="C11" s="5" t="s">
        <v>6</v>
      </c>
      <c r="D11" s="9"/>
      <c r="E11" s="6" t="s">
        <v>6</v>
      </c>
      <c r="F11" s="11" t="s">
        <v>7</v>
      </c>
    </row>
    <row r="12" spans="1:6" ht="12.75">
      <c r="A12" s="2"/>
      <c r="B12" s="7">
        <v>1</v>
      </c>
      <c r="C12" s="8">
        <f>B12/0.02832</f>
        <v>35.31073446327684</v>
      </c>
      <c r="D12" s="9"/>
      <c r="E12" s="7">
        <v>1</v>
      </c>
      <c r="F12" s="8">
        <f>E12*0.02832</f>
        <v>0.02832</v>
      </c>
    </row>
    <row r="13" spans="1:6" ht="12.75">
      <c r="A13" s="2"/>
      <c r="B13" s="10"/>
      <c r="C13" s="8"/>
      <c r="D13" s="9"/>
      <c r="E13" s="10"/>
      <c r="F13" s="8"/>
    </row>
    <row r="14" spans="1:6" ht="15" thickBot="1">
      <c r="A14" s="2"/>
      <c r="B14" s="4" t="s">
        <v>7</v>
      </c>
      <c r="C14" s="5" t="s">
        <v>5</v>
      </c>
      <c r="D14" s="9"/>
      <c r="E14" s="6" t="s">
        <v>5</v>
      </c>
      <c r="F14" s="11" t="s">
        <v>7</v>
      </c>
    </row>
    <row r="15" spans="1:6" ht="12.75">
      <c r="A15" s="2"/>
      <c r="B15" s="7">
        <v>1</v>
      </c>
      <c r="C15" s="8">
        <f>B15*60/0.02832</f>
        <v>2118.64406779661</v>
      </c>
      <c r="D15" s="9"/>
      <c r="E15" s="7">
        <v>1</v>
      </c>
      <c r="F15" s="8">
        <f>E15/60*0.02832</f>
        <v>0.00047200000000000003</v>
      </c>
    </row>
    <row r="16" spans="1:6" ht="12.75">
      <c r="A16" s="2"/>
      <c r="B16" s="10"/>
      <c r="C16" s="8"/>
      <c r="D16" s="9"/>
      <c r="E16" s="10"/>
      <c r="F16" s="8"/>
    </row>
    <row r="17" spans="1:6" ht="13.5" thickBot="1">
      <c r="A17" s="2"/>
      <c r="B17" s="4" t="s">
        <v>8</v>
      </c>
      <c r="C17" s="5" t="s">
        <v>9</v>
      </c>
      <c r="D17" s="2"/>
      <c r="E17" s="6" t="s">
        <v>9</v>
      </c>
      <c r="F17" s="4" t="s">
        <v>8</v>
      </c>
    </row>
    <row r="18" spans="1:6" ht="12.75">
      <c r="A18" s="2"/>
      <c r="B18" s="7">
        <v>1</v>
      </c>
      <c r="C18" s="8">
        <f>B18*0.2642</f>
        <v>0.2642</v>
      </c>
      <c r="D18" s="9"/>
      <c r="E18" s="7">
        <v>1</v>
      </c>
      <c r="F18" s="8">
        <f>E18*3.785</f>
        <v>3.785</v>
      </c>
    </row>
    <row r="19" spans="1:6" ht="12.75">
      <c r="A19" s="2"/>
      <c r="B19" s="10"/>
      <c r="C19" s="8"/>
      <c r="D19" s="9"/>
      <c r="E19" s="10"/>
      <c r="F19" s="8"/>
    </row>
    <row r="20" spans="1:6" ht="13.5" thickBot="1">
      <c r="A20" s="3" t="s">
        <v>10</v>
      </c>
      <c r="B20" s="6" t="s">
        <v>11</v>
      </c>
      <c r="C20" s="5" t="s">
        <v>12</v>
      </c>
      <c r="D20" s="2"/>
      <c r="E20" s="6" t="s">
        <v>12</v>
      </c>
      <c r="F20" s="5" t="s">
        <v>11</v>
      </c>
    </row>
    <row r="21" spans="1:6" ht="12.75">
      <c r="A21" s="2"/>
      <c r="B21" s="7">
        <v>1</v>
      </c>
      <c r="C21" s="8">
        <f>B21*3.968</f>
        <v>3.968</v>
      </c>
      <c r="D21" s="9"/>
      <c r="E21" s="7">
        <f>C27</f>
        <v>237000</v>
      </c>
      <c r="F21" s="8">
        <f>E21/3.968</f>
        <v>59727.82258064516</v>
      </c>
    </row>
    <row r="22" spans="1:6" ht="12.75">
      <c r="A22" s="2"/>
      <c r="B22" s="10"/>
      <c r="C22" s="12"/>
      <c r="D22" s="13"/>
      <c r="E22" s="10"/>
      <c r="F22" s="8"/>
    </row>
    <row r="23" spans="1:6" ht="13.5" thickBot="1">
      <c r="A23" s="2"/>
      <c r="B23" s="6" t="s">
        <v>13</v>
      </c>
      <c r="C23" s="5" t="s">
        <v>12</v>
      </c>
      <c r="D23" s="2"/>
      <c r="E23" s="6" t="s">
        <v>12</v>
      </c>
      <c r="F23" s="5" t="s">
        <v>13</v>
      </c>
    </row>
    <row r="24" spans="1:6" ht="12.75">
      <c r="A24" s="2"/>
      <c r="B24" s="7">
        <v>1</v>
      </c>
      <c r="C24" s="8">
        <f>B24*3413</f>
        <v>3413</v>
      </c>
      <c r="D24" s="9"/>
      <c r="E24" s="7">
        <v>1</v>
      </c>
      <c r="F24" s="8">
        <f>E24/3413</f>
        <v>0.0002929973630237328</v>
      </c>
    </row>
    <row r="25" spans="1:6" ht="12.75">
      <c r="A25" s="2"/>
      <c r="B25" s="10"/>
      <c r="C25" s="12"/>
      <c r="D25" s="13"/>
      <c r="E25" s="10"/>
      <c r="F25" s="8"/>
    </row>
    <row r="26" spans="1:6" ht="13.5" thickBot="1">
      <c r="A26" s="2"/>
      <c r="B26" s="6" t="s">
        <v>14</v>
      </c>
      <c r="C26" s="5" t="s">
        <v>12</v>
      </c>
      <c r="D26" s="2"/>
      <c r="E26" s="6" t="s">
        <v>12</v>
      </c>
      <c r="F26" s="5" t="s">
        <v>14</v>
      </c>
    </row>
    <row r="27" spans="1:6" ht="12.75">
      <c r="A27" s="2"/>
      <c r="B27" s="7">
        <v>250000</v>
      </c>
      <c r="C27" s="8">
        <f>B27*0.948</f>
        <v>237000</v>
      </c>
      <c r="D27" s="9"/>
      <c r="E27" s="7">
        <v>1</v>
      </c>
      <c r="F27" s="8">
        <f>E27/0.948</f>
        <v>1.0548523206751055</v>
      </c>
    </row>
    <row r="28" spans="1:6" ht="12.75">
      <c r="A28" s="2"/>
      <c r="B28" s="10"/>
      <c r="C28" s="12"/>
      <c r="D28" s="13"/>
      <c r="E28" s="10"/>
      <c r="F28" s="8"/>
    </row>
    <row r="29" spans="1:6" ht="13.5" thickBot="1">
      <c r="A29" s="3" t="s">
        <v>15</v>
      </c>
      <c r="B29" s="6" t="s">
        <v>16</v>
      </c>
      <c r="C29" s="5" t="s">
        <v>17</v>
      </c>
      <c r="D29" s="2"/>
      <c r="E29" s="6" t="s">
        <v>17</v>
      </c>
      <c r="F29" s="5" t="s">
        <v>16</v>
      </c>
    </row>
    <row r="30" spans="1:6" ht="12.75">
      <c r="A30" s="2"/>
      <c r="B30" s="7">
        <v>1</v>
      </c>
      <c r="C30" s="8">
        <f>B30/0.0666</f>
        <v>15.015015015015013</v>
      </c>
      <c r="D30" s="9"/>
      <c r="E30" s="7">
        <v>1</v>
      </c>
      <c r="F30" s="8">
        <f>E30*0.0666</f>
        <v>0.0666</v>
      </c>
    </row>
    <row r="31" spans="1:6" ht="12.75">
      <c r="A31" s="2"/>
      <c r="B31" s="10"/>
      <c r="C31" s="12"/>
      <c r="D31" s="13"/>
      <c r="E31" s="10"/>
      <c r="F31" s="8"/>
    </row>
    <row r="32" spans="1:6" ht="13.5" thickBot="1">
      <c r="A32" s="2"/>
      <c r="B32" s="6" t="s">
        <v>18</v>
      </c>
      <c r="C32" s="5" t="s">
        <v>19</v>
      </c>
      <c r="D32" s="2"/>
      <c r="E32" s="6" t="s">
        <v>19</v>
      </c>
      <c r="F32" s="5" t="s">
        <v>18</v>
      </c>
    </row>
    <row r="33" spans="1:6" ht="12.75">
      <c r="A33" s="2"/>
      <c r="B33" s="7">
        <v>1</v>
      </c>
      <c r="C33" s="8">
        <f>B33*429.9</f>
        <v>429.9</v>
      </c>
      <c r="D33" s="9"/>
      <c r="E33" s="7">
        <v>1</v>
      </c>
      <c r="F33" s="8">
        <f>E33/429.9</f>
        <v>0.0023261223540358223</v>
      </c>
    </row>
    <row r="34" spans="1:6" ht="12.75">
      <c r="A34" s="2"/>
      <c r="B34" s="10"/>
      <c r="C34" s="12"/>
      <c r="D34" s="13"/>
      <c r="E34" s="10"/>
      <c r="F34" s="8"/>
    </row>
    <row r="35" spans="1:6" ht="13.5" thickBot="1">
      <c r="A35" s="2"/>
      <c r="B35" s="6" t="s">
        <v>20</v>
      </c>
      <c r="C35" s="5" t="s">
        <v>19</v>
      </c>
      <c r="D35" s="2"/>
      <c r="E35" s="6" t="s">
        <v>19</v>
      </c>
      <c r="F35" s="5" t="s">
        <v>20</v>
      </c>
    </row>
    <row r="36" spans="1:6" ht="12.75">
      <c r="A36" s="2"/>
      <c r="B36" s="7">
        <v>11500</v>
      </c>
      <c r="C36" s="8">
        <f>B36*1.8</f>
        <v>20700</v>
      </c>
      <c r="D36" s="9"/>
      <c r="E36" s="7">
        <v>1</v>
      </c>
      <c r="F36" s="8">
        <f>E36/1.8</f>
        <v>0.5555555555555556</v>
      </c>
    </row>
    <row r="37" spans="1:6" ht="12.75">
      <c r="A37" s="2"/>
      <c r="B37" s="10"/>
      <c r="C37" s="12"/>
      <c r="D37" s="13"/>
      <c r="E37" s="10"/>
      <c r="F37" s="8"/>
    </row>
    <row r="38" spans="1:6" ht="15" thickBot="1">
      <c r="A38" s="3"/>
      <c r="B38" s="6" t="s">
        <v>21</v>
      </c>
      <c r="C38" s="5" t="s">
        <v>22</v>
      </c>
      <c r="D38" s="2"/>
      <c r="E38" s="6" t="s">
        <v>22</v>
      </c>
      <c r="F38" s="5" t="s">
        <v>23</v>
      </c>
    </row>
    <row r="39" spans="1:6" ht="12.75">
      <c r="A39" s="2"/>
      <c r="B39" s="7">
        <v>21600</v>
      </c>
      <c r="C39" s="8">
        <f>B39*0.1123584</f>
        <v>2426.94144</v>
      </c>
      <c r="D39" s="9"/>
      <c r="E39" s="7">
        <v>1000</v>
      </c>
      <c r="F39" s="8">
        <f>E39/0.1123584</f>
        <v>8900.091136933243</v>
      </c>
    </row>
    <row r="40" spans="1:6" ht="12.75">
      <c r="A40" s="2"/>
      <c r="B40" s="10"/>
      <c r="C40" s="12"/>
      <c r="D40" s="13"/>
      <c r="E40" s="10"/>
      <c r="F40" s="8"/>
    </row>
    <row r="41" spans="1:6" ht="15" thickBot="1">
      <c r="A41" s="2"/>
      <c r="B41" s="6" t="s">
        <v>24</v>
      </c>
      <c r="C41" s="5" t="s">
        <v>22</v>
      </c>
      <c r="D41" s="2"/>
      <c r="E41" s="6" t="s">
        <v>22</v>
      </c>
      <c r="F41" s="5" t="s">
        <v>24</v>
      </c>
    </row>
    <row r="42" spans="1:6" ht="12.75">
      <c r="A42" s="2"/>
      <c r="B42" s="7">
        <v>123.541</v>
      </c>
      <c r="C42" s="8">
        <f>B42*26.86</f>
        <v>3318.31126</v>
      </c>
      <c r="D42" s="9"/>
      <c r="E42" s="7">
        <v>1</v>
      </c>
      <c r="F42" s="8">
        <f>E42/26.86</f>
        <v>0.03723008190618019</v>
      </c>
    </row>
    <row r="43" spans="1:6" ht="12.75">
      <c r="A43" s="2"/>
      <c r="B43" s="10"/>
      <c r="C43" s="12"/>
      <c r="D43" s="13"/>
      <c r="E43" s="10"/>
      <c r="F43" s="8"/>
    </row>
    <row r="44" spans="1:6" ht="13.5" thickBot="1">
      <c r="A44" s="3" t="s">
        <v>25</v>
      </c>
      <c r="B44" s="4" t="s">
        <v>26</v>
      </c>
      <c r="C44" s="11" t="s">
        <v>27</v>
      </c>
      <c r="D44" s="2"/>
      <c r="E44" s="6" t="s">
        <v>27</v>
      </c>
      <c r="F44" s="5" t="s">
        <v>26</v>
      </c>
    </row>
    <row r="45" spans="1:6" ht="12.75">
      <c r="A45" s="2"/>
      <c r="B45" s="7">
        <v>1</v>
      </c>
      <c r="C45" s="8">
        <f>B45*0.03937</f>
        <v>0.03937</v>
      </c>
      <c r="D45" s="2"/>
      <c r="E45" s="7">
        <v>1</v>
      </c>
      <c r="F45" s="8">
        <f>E45*25.4</f>
        <v>25.4</v>
      </c>
    </row>
    <row r="46" spans="1:6" ht="12.75">
      <c r="A46" s="2"/>
      <c r="B46" s="2"/>
      <c r="C46" s="2"/>
      <c r="D46" s="2"/>
      <c r="E46" s="2"/>
      <c r="F46" s="2"/>
    </row>
    <row r="47" spans="1:6" ht="13.5" thickBot="1">
      <c r="A47" s="2"/>
      <c r="B47" s="4" t="s">
        <v>28</v>
      </c>
      <c r="C47" s="11" t="s">
        <v>29</v>
      </c>
      <c r="D47" s="2"/>
      <c r="E47" s="6" t="s">
        <v>29</v>
      </c>
      <c r="F47" s="5" t="s">
        <v>28</v>
      </c>
    </row>
    <row r="48" spans="1:6" ht="12.75">
      <c r="A48" s="2"/>
      <c r="B48" s="7">
        <v>1</v>
      </c>
      <c r="C48" s="8">
        <f>B48*3.281</f>
        <v>3.281</v>
      </c>
      <c r="D48" s="2"/>
      <c r="E48" s="7">
        <v>1</v>
      </c>
      <c r="F48" s="8">
        <f>E48/3.281</f>
        <v>0.30478512648582745</v>
      </c>
    </row>
    <row r="49" spans="1:6" ht="12.75">
      <c r="A49" s="2"/>
      <c r="B49" s="2"/>
      <c r="C49" s="2"/>
      <c r="D49" s="2"/>
      <c r="E49" s="2"/>
      <c r="F49" s="2"/>
    </row>
    <row r="50" spans="1:6" ht="13.5" thickBot="1">
      <c r="A50" s="3" t="s">
        <v>30</v>
      </c>
      <c r="B50" s="4" t="s">
        <v>31</v>
      </c>
      <c r="C50" s="5" t="s">
        <v>32</v>
      </c>
      <c r="D50" s="2"/>
      <c r="E50" s="6" t="s">
        <v>32</v>
      </c>
      <c r="F50" s="5" t="s">
        <v>31</v>
      </c>
    </row>
    <row r="51" spans="1:6" ht="12.75">
      <c r="A51" s="2"/>
      <c r="B51" s="7">
        <v>1</v>
      </c>
      <c r="C51" s="8">
        <f>(B51/2.036)/25.4</f>
        <v>0.01933697384094179</v>
      </c>
      <c r="D51" s="2"/>
      <c r="E51" s="7">
        <v>1</v>
      </c>
      <c r="F51" s="8">
        <f>E51*2.036*25.4</f>
        <v>51.7144</v>
      </c>
    </row>
    <row r="52" spans="1:6" ht="12.75">
      <c r="A52" s="2"/>
      <c r="B52" s="2"/>
      <c r="C52" s="2"/>
      <c r="D52" s="2"/>
      <c r="E52" s="2"/>
      <c r="F52" s="2"/>
    </row>
    <row r="53" spans="1:6" ht="13.5" thickBot="1">
      <c r="A53" s="3"/>
      <c r="B53" s="4" t="s">
        <v>33</v>
      </c>
      <c r="C53" s="5" t="s">
        <v>32</v>
      </c>
      <c r="D53" s="2"/>
      <c r="E53" s="6" t="s">
        <v>32</v>
      </c>
      <c r="F53" s="4" t="s">
        <v>33</v>
      </c>
    </row>
    <row r="54" spans="1:6" ht="12.75">
      <c r="A54" s="2"/>
      <c r="B54" s="7">
        <v>3.863</v>
      </c>
      <c r="C54" s="8">
        <f>B54*14.5</f>
        <v>56.0135</v>
      </c>
      <c r="D54" s="2"/>
      <c r="E54" s="7">
        <v>56</v>
      </c>
      <c r="F54" s="8">
        <f>E54/14.5</f>
        <v>3.8620689655172415</v>
      </c>
    </row>
    <row r="55" spans="1:6" ht="12.75">
      <c r="A55" s="2"/>
      <c r="B55" s="2"/>
      <c r="C55" s="2"/>
      <c r="D55" s="2"/>
      <c r="E55" s="2"/>
      <c r="F55" s="2"/>
    </row>
    <row r="56" spans="1:6" ht="13.5" thickBot="1">
      <c r="A56" s="2"/>
      <c r="B56" s="4" t="s">
        <v>34</v>
      </c>
      <c r="C56" s="5" t="s">
        <v>35</v>
      </c>
      <c r="D56" s="2"/>
      <c r="E56" s="6" t="s">
        <v>35</v>
      </c>
      <c r="F56" s="11" t="s">
        <v>34</v>
      </c>
    </row>
    <row r="57" spans="1:6" ht="12.75">
      <c r="A57" s="2"/>
      <c r="B57" s="7">
        <v>60</v>
      </c>
      <c r="C57" s="8">
        <f>B57*14.5/1000*27.73</f>
        <v>24.1251</v>
      </c>
      <c r="D57" s="2">
        <f>C57/27.8</f>
        <v>0.8678093525179856</v>
      </c>
      <c r="E57" s="7">
        <v>4.8</v>
      </c>
      <c r="F57" s="8">
        <f>E57/27.73/14.5*1000</f>
        <v>11.937774351194399</v>
      </c>
    </row>
    <row r="58" spans="1:6" ht="12.75">
      <c r="A58" s="2"/>
      <c r="B58" s="10"/>
      <c r="C58" s="8"/>
      <c r="D58" s="9"/>
      <c r="E58" s="10" t="s">
        <v>48</v>
      </c>
      <c r="F58" s="8"/>
    </row>
    <row r="59" spans="1:6" ht="13.5" thickBot="1">
      <c r="A59" s="2"/>
      <c r="B59" s="4" t="s">
        <v>36</v>
      </c>
      <c r="C59" s="5" t="s">
        <v>32</v>
      </c>
      <c r="D59" s="2"/>
      <c r="E59" s="6" t="s">
        <v>32</v>
      </c>
      <c r="F59" s="11" t="s">
        <v>37</v>
      </c>
    </row>
    <row r="60" spans="1:8" ht="12.75">
      <c r="A60" s="2"/>
      <c r="B60" s="7">
        <v>55</v>
      </c>
      <c r="C60" s="8">
        <f>B60*0.145</f>
        <v>7.975</v>
      </c>
      <c r="D60" s="2">
        <f>C60*27.8</f>
        <v>221.70499999999998</v>
      </c>
      <c r="E60" s="7">
        <v>6</v>
      </c>
      <c r="F60" s="8">
        <f>E60/0.145</f>
        <v>41.37931034482759</v>
      </c>
      <c r="G60" s="1">
        <f>E60*27.8</f>
        <v>166.8</v>
      </c>
      <c r="H60" s="1">
        <f>G60*25.4</f>
        <v>4236.72</v>
      </c>
    </row>
    <row r="61" spans="1:7" ht="12.75">
      <c r="A61" s="2"/>
      <c r="B61" s="10"/>
      <c r="C61" s="8"/>
      <c r="D61" s="9"/>
      <c r="E61" s="10"/>
      <c r="F61" s="8"/>
      <c r="G61" s="1">
        <f>45/27.8</f>
        <v>1.618705035971223</v>
      </c>
    </row>
    <row r="62" spans="1:6" ht="15" thickBot="1">
      <c r="A62" s="2"/>
      <c r="B62" s="4" t="s">
        <v>38</v>
      </c>
      <c r="C62" s="5" t="s">
        <v>32</v>
      </c>
      <c r="D62" s="2"/>
      <c r="E62" s="6" t="s">
        <v>32</v>
      </c>
      <c r="F62" s="11" t="s">
        <v>38</v>
      </c>
    </row>
    <row r="63" spans="1:6" ht="12.75">
      <c r="A63" s="2"/>
      <c r="B63" s="7">
        <v>30</v>
      </c>
      <c r="C63" s="8">
        <f>B63*14.22</f>
        <v>426.6</v>
      </c>
      <c r="D63" s="2"/>
      <c r="E63" s="7">
        <f>G61</f>
        <v>1.618705035971223</v>
      </c>
      <c r="F63" s="8">
        <f>E63/14.22</f>
        <v>0.11383298424551497</v>
      </c>
    </row>
    <row r="64" spans="1:6" ht="12.75">
      <c r="A64" s="2"/>
      <c r="B64" s="10"/>
      <c r="C64" s="8"/>
      <c r="D64" s="9"/>
      <c r="E64" s="10"/>
      <c r="F64" s="8"/>
    </row>
    <row r="65" spans="1:6" ht="13.5" thickBot="1">
      <c r="A65" s="3" t="s">
        <v>39</v>
      </c>
      <c r="B65" s="4" t="s">
        <v>40</v>
      </c>
      <c r="C65" s="5" t="s">
        <v>41</v>
      </c>
      <c r="D65" s="2"/>
      <c r="E65" s="6" t="s">
        <v>41</v>
      </c>
      <c r="F65" s="5" t="s">
        <v>40</v>
      </c>
    </row>
    <row r="66" spans="1:6" ht="12.75">
      <c r="A66" s="2"/>
      <c r="B66" s="7">
        <v>1</v>
      </c>
      <c r="C66" s="8">
        <f>(B66*1.8)+32</f>
        <v>33.8</v>
      </c>
      <c r="D66" s="2"/>
      <c r="E66" s="7">
        <v>1</v>
      </c>
      <c r="F66" s="8">
        <f>(E66-32)/1.8</f>
        <v>-17.22222222222222</v>
      </c>
    </row>
    <row r="67" spans="1:6" ht="12.75">
      <c r="A67" s="2"/>
      <c r="B67" s="10"/>
      <c r="C67" s="8"/>
      <c r="D67" s="2"/>
      <c r="E67" s="10"/>
      <c r="F67" s="8"/>
    </row>
    <row r="68" spans="1:6" ht="13.5" thickBot="1">
      <c r="A68" s="3" t="s">
        <v>42</v>
      </c>
      <c r="B68" s="4" t="s">
        <v>43</v>
      </c>
      <c r="C68" s="5" t="s">
        <v>44</v>
      </c>
      <c r="D68" s="2"/>
      <c r="E68" s="6" t="s">
        <v>44</v>
      </c>
      <c r="F68" s="5" t="s">
        <v>43</v>
      </c>
    </row>
    <row r="69" spans="1:8" ht="12.75">
      <c r="A69" s="2"/>
      <c r="B69" s="7">
        <v>120</v>
      </c>
      <c r="C69" s="8">
        <f>B69*0.2642</f>
        <v>31.704</v>
      </c>
      <c r="D69" s="2">
        <f>C69/60</f>
        <v>0.5284</v>
      </c>
      <c r="E69" s="7">
        <v>1</v>
      </c>
      <c r="F69" s="8">
        <f>E69/0.2642</f>
        <v>3.785011355034065</v>
      </c>
      <c r="H69" s="1">
        <f>1750*12*25.4/1000/60</f>
        <v>8.889999999999999</v>
      </c>
    </row>
    <row r="70" spans="1:8" ht="12.75">
      <c r="A70" s="2"/>
      <c r="B70" s="2"/>
      <c r="C70" s="2"/>
      <c r="D70" s="2"/>
      <c r="E70" s="2"/>
      <c r="F70" s="2"/>
      <c r="H70" s="1">
        <f>40*25.4</f>
        <v>1016</v>
      </c>
    </row>
    <row r="71" spans="1:6" ht="13.5" thickBot="1">
      <c r="A71" s="3" t="s">
        <v>45</v>
      </c>
      <c r="B71" s="4" t="s">
        <v>46</v>
      </c>
      <c r="C71" s="11" t="s">
        <v>47</v>
      </c>
      <c r="D71" s="2"/>
      <c r="E71" s="6" t="s">
        <v>47</v>
      </c>
      <c r="F71" s="5" t="s">
        <v>46</v>
      </c>
    </row>
    <row r="72" spans="1:6" ht="12.75">
      <c r="A72" s="2"/>
      <c r="B72" s="7">
        <v>2730</v>
      </c>
      <c r="C72" s="8">
        <f>B72*2.205</f>
        <v>6019.650000000001</v>
      </c>
      <c r="D72" s="2"/>
      <c r="E72" s="7">
        <v>624</v>
      </c>
      <c r="F72" s="8">
        <f>E72/2.205</f>
        <v>282.99319727891157</v>
      </c>
    </row>
    <row r="73" spans="1:6" ht="12.75">
      <c r="A73" s="2"/>
      <c r="B73" s="2"/>
      <c r="C73" s="2"/>
      <c r="D73" s="2"/>
      <c r="E73" s="2"/>
      <c r="F73" s="2"/>
    </row>
    <row r="75" spans="1:3" ht="12.75">
      <c r="A75" s="1" t="s">
        <v>51</v>
      </c>
      <c r="B75" s="14" t="s">
        <v>49</v>
      </c>
      <c r="C75" s="1" t="s">
        <v>52</v>
      </c>
    </row>
    <row r="76" spans="2:3" ht="12.75">
      <c r="B76" s="1" t="s">
        <v>50</v>
      </c>
      <c r="C76" s="15">
        <v>4</v>
      </c>
    </row>
    <row r="78" spans="2:3" ht="12.75">
      <c r="B78" s="1" t="s">
        <v>53</v>
      </c>
      <c r="C78" s="16">
        <v>10000</v>
      </c>
    </row>
    <row r="79" spans="2:3" ht="12.75">
      <c r="B79" s="1" t="s">
        <v>54</v>
      </c>
      <c r="C79" s="14" t="s">
        <v>56</v>
      </c>
    </row>
    <row r="80" ht="12.75">
      <c r="C80" s="15" t="s">
        <v>55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Clasby</dc:creator>
  <cp:keywords/>
  <dc:description/>
  <cp:lastModifiedBy>ONKEY</cp:lastModifiedBy>
  <cp:lastPrinted>1998-10-06T07:56:07Z</cp:lastPrinted>
  <dcterms:created xsi:type="dcterms:W3CDTF">1998-02-04T03:47:42Z</dcterms:created>
  <dcterms:modified xsi:type="dcterms:W3CDTF">2011-09-04T14:05:58Z</dcterms:modified>
  <cp:category/>
  <cp:version/>
  <cp:contentType/>
  <cp:contentStatus/>
</cp:coreProperties>
</file>